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Energy\"/>
    </mc:Choice>
  </mc:AlternateContent>
  <bookViews>
    <workbookView xWindow="0" yWindow="0" windowWidth="20490" windowHeight="715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M32" i="1"/>
  <c r="M25" i="1" l="1"/>
  <c r="M26" i="1"/>
  <c r="M14" i="1"/>
  <c r="M33" i="1" s="1"/>
  <c r="J24" i="1" l="1"/>
  <c r="M3" i="1" l="1"/>
  <c r="J42" i="1" l="1"/>
  <c r="I42" i="1"/>
  <c r="J41" i="1"/>
  <c r="I41" i="1"/>
  <c r="J40" i="1"/>
  <c r="I40" i="1"/>
  <c r="J38" i="1"/>
  <c r="J37" i="1"/>
  <c r="I37" i="1"/>
  <c r="J36" i="1"/>
  <c r="I36" i="1"/>
  <c r="L26" i="1"/>
  <c r="K26" i="1"/>
  <c r="J26" i="1"/>
  <c r="I26" i="1"/>
  <c r="H26" i="1"/>
  <c r="G26" i="1"/>
  <c r="F26" i="1"/>
  <c r="E26" i="1"/>
  <c r="D26" i="1"/>
  <c r="C26" i="1"/>
  <c r="B26" i="1"/>
  <c r="J18" i="1"/>
  <c r="J17" i="1"/>
  <c r="L14" i="1"/>
  <c r="K14" i="1"/>
  <c r="I14" i="1"/>
  <c r="L3" i="1"/>
  <c r="K3" i="1"/>
  <c r="J3" i="1"/>
  <c r="I3" i="1"/>
  <c r="J14" i="1" l="1"/>
</calcChain>
</file>

<file path=xl/sharedStrings.xml><?xml version="1.0" encoding="utf-8"?>
<sst xmlns="http://schemas.openxmlformats.org/spreadsheetml/2006/main" count="99" uniqueCount="40">
  <si>
    <t>Details</t>
  </si>
  <si>
    <t>2007/08</t>
  </si>
  <si>
    <t>2008/09</t>
  </si>
  <si>
    <t>2009/10</t>
  </si>
  <si>
    <t>Installed capacity (MW)</t>
  </si>
  <si>
    <t>Chhukha hydro power</t>
  </si>
  <si>
    <t>Kurichu hydro power</t>
  </si>
  <si>
    <t>Basochu - I hydro power</t>
  </si>
  <si>
    <t>Basochu - II hydro power</t>
  </si>
  <si>
    <t>THPA</t>
  </si>
  <si>
    <t>Dagachhu hydro power</t>
  </si>
  <si>
    <t>…</t>
  </si>
  <si>
    <t>Other hydro power</t>
  </si>
  <si>
    <t>All diesel generators</t>
  </si>
  <si>
    <t xml:space="preserve"> Wind Power (MW)</t>
  </si>
  <si>
    <t>Electricity generation (MU)</t>
  </si>
  <si>
    <t>Wind Energy (MU)</t>
  </si>
  <si>
    <t>Total Exports (MU)</t>
  </si>
  <si>
    <t>Total Imports (MU)</t>
  </si>
  <si>
    <t>Import by Gencos (MU)</t>
  </si>
  <si>
    <t>Import from WBSEB - BPC (MU)</t>
  </si>
  <si>
    <t>Import from ASEB - BPC (MU)</t>
  </si>
  <si>
    <t>Total energy requirement (MU)</t>
  </si>
  <si>
    <t>Total energy sales (MU)</t>
  </si>
  <si>
    <t>Energy losses (MU)</t>
  </si>
  <si>
    <t>(7601.25)</t>
  </si>
  <si>
    <t>(7703.10)</t>
  </si>
  <si>
    <t>Percentage losses (%)</t>
  </si>
  <si>
    <t>(370.00)</t>
  </si>
  <si>
    <t>(343.00)</t>
  </si>
  <si>
    <t>(277.00)</t>
  </si>
  <si>
    <t>Peak system demand (MW)</t>
  </si>
  <si>
    <t>Length of HT lines (33/11 KV)</t>
  </si>
  <si>
    <t>Overhead lines (km)</t>
  </si>
  <si>
    <t>Underground lines (km)</t>
  </si>
  <si>
    <t>Overhead ABC Conductor (km)</t>
  </si>
  <si>
    <t>Length of LT lines</t>
  </si>
  <si>
    <t>Mangdechhu hydro power</t>
  </si>
  <si>
    <t>Table 9.3: Total Electricity Generation and Supply, 2015 - 2019</t>
  </si>
  <si>
    <t>Source: Department of Hydropower &amp; Power Systems, MoEA &amp; BPCL.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</si>
</sst>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_)"/>
    <numFmt numFmtId="165" formatCode="#,##0.000_);\(#,##0.000\)"/>
    <numFmt numFmtId="166" formatCode="_(* #,##0.0_);_(* \(#,##0.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i/>
      <sz val="9"/>
      <name val="Sylfaen"/>
      <family val="1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i/>
      <sz val="10"/>
      <name val="Arial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89">
    <xf numFmtId="0" fontId="0" fillId="0" borderId="0" xfId="0"/>
    <xf numFmtId="164" fontId="2" fillId="2" borderId="1" xfId="0" applyNumberFormat="1" applyFont="1" applyFill="1" applyBorder="1" applyAlignment="1" applyProtection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0" fontId="9" fillId="0" borderId="0" xfId="0" applyFont="1"/>
    <xf numFmtId="0" fontId="3" fillId="0" borderId="0" xfId="0" applyFont="1"/>
    <xf numFmtId="0" fontId="3" fillId="0" borderId="0" xfId="0" applyFont="1" applyBorder="1"/>
    <xf numFmtId="0" fontId="9" fillId="0" borderId="0" xfId="0" applyFont="1" applyBorder="1"/>
    <xf numFmtId="2" fontId="3" fillId="0" borderId="0" xfId="0" applyNumberFormat="1" applyFont="1" applyBorder="1"/>
    <xf numFmtId="4" fontId="3" fillId="0" borderId="0" xfId="0" applyNumberFormat="1" applyFont="1" applyBorder="1"/>
    <xf numFmtId="4" fontId="3" fillId="3" borderId="0" xfId="0" applyNumberFormat="1" applyFont="1" applyFill="1" applyBorder="1"/>
    <xf numFmtId="4" fontId="11" fillId="3" borderId="0" xfId="0" applyNumberFormat="1" applyFont="1" applyFill="1" applyBorder="1"/>
    <xf numFmtId="0" fontId="10" fillId="0" borderId="0" xfId="0" applyFont="1" applyBorder="1"/>
    <xf numFmtId="4" fontId="8" fillId="0" borderId="0" xfId="0" applyNumberFormat="1" applyFont="1" applyBorder="1"/>
    <xf numFmtId="4" fontId="12" fillId="0" borderId="0" xfId="0" applyNumberFormat="1" applyFont="1" applyBorder="1"/>
    <xf numFmtId="2" fontId="3" fillId="3" borderId="0" xfId="0" applyNumberFormat="1" applyFont="1" applyFill="1" applyBorder="1" applyAlignment="1">
      <alignment horizontal="right"/>
    </xf>
    <xf numFmtId="2" fontId="3" fillId="0" borderId="0" xfId="0" applyNumberFormat="1" applyFont="1" applyBorder="1" applyAlignment="1">
      <alignment horizontal="right"/>
    </xf>
    <xf numFmtId="2" fontId="9" fillId="0" borderId="0" xfId="0" applyNumberFormat="1" applyFont="1" applyBorder="1"/>
    <xf numFmtId="2" fontId="10" fillId="0" borderId="0" xfId="0" applyNumberFormat="1" applyFont="1" applyBorder="1" applyAlignment="1">
      <alignment horizontal="right"/>
    </xf>
    <xf numFmtId="4" fontId="10" fillId="3" borderId="0" xfId="0" applyNumberFormat="1" applyFont="1" applyFill="1" applyBorder="1"/>
    <xf numFmtId="4" fontId="13" fillId="3" borderId="0" xfId="0" applyNumberFormat="1" applyFont="1" applyFill="1" applyBorder="1"/>
    <xf numFmtId="4" fontId="11" fillId="0" borderId="0" xfId="0" applyNumberFormat="1" applyFont="1" applyBorder="1"/>
    <xf numFmtId="9" fontId="3" fillId="0" borderId="0" xfId="2" applyFont="1" applyBorder="1" applyProtection="1"/>
    <xf numFmtId="9" fontId="11" fillId="0" borderId="0" xfId="2" applyFont="1" applyBorder="1" applyProtection="1"/>
    <xf numFmtId="4" fontId="14" fillId="3" borderId="0" xfId="0" applyNumberFormat="1" applyFont="1" applyFill="1" applyBorder="1"/>
    <xf numFmtId="4" fontId="15" fillId="3" borderId="0" xfId="0" applyNumberFormat="1" applyFont="1" applyFill="1" applyBorder="1"/>
    <xf numFmtId="164" fontId="2" fillId="0" borderId="1" xfId="0" applyNumberFormat="1" applyFont="1" applyBorder="1" applyAlignment="1" applyProtection="1">
      <alignment horizontal="left"/>
    </xf>
    <xf numFmtId="39" fontId="2" fillId="0" borderId="1" xfId="0" applyNumberFormat="1" applyFont="1" applyFill="1" applyBorder="1" applyAlignment="1" applyProtection="1">
      <alignment horizontal="right"/>
    </xf>
    <xf numFmtId="166" fontId="2" fillId="0" borderId="1" xfId="1" applyNumberFormat="1" applyFont="1" applyBorder="1" applyProtection="1"/>
    <xf numFmtId="166" fontId="2" fillId="0" borderId="1" xfId="0" applyNumberFormat="1" applyFont="1" applyBorder="1" applyProtection="1"/>
    <xf numFmtId="164" fontId="4" fillId="0" borderId="1" xfId="0" applyNumberFormat="1" applyFont="1" applyBorder="1" applyAlignment="1" applyProtection="1">
      <alignment horizontal="left" indent="1"/>
    </xf>
    <xf numFmtId="39" fontId="4" fillId="0" borderId="1" xfId="0" applyNumberFormat="1" applyFont="1" applyFill="1" applyBorder="1" applyAlignment="1" applyProtection="1">
      <alignment horizontal="right"/>
    </xf>
    <xf numFmtId="166" fontId="4" fillId="0" borderId="1" xfId="1" applyNumberFormat="1" applyFont="1" applyBorder="1"/>
    <xf numFmtId="166" fontId="4" fillId="0" borderId="1" xfId="0" applyNumberFormat="1" applyFont="1" applyBorder="1"/>
    <xf numFmtId="166" fontId="4" fillId="0" borderId="1" xfId="1" quotePrefix="1" applyNumberFormat="1" applyFont="1" applyBorder="1" applyAlignment="1">
      <alignment horizontal="right"/>
    </xf>
    <xf numFmtId="166" fontId="4" fillId="0" borderId="1" xfId="0" quotePrefix="1" applyNumberFormat="1" applyFont="1" applyBorder="1" applyAlignment="1">
      <alignment horizontal="right"/>
    </xf>
    <xf numFmtId="39" fontId="4" fillId="0" borderId="1" xfId="0" quotePrefix="1" applyNumberFormat="1" applyFont="1" applyFill="1" applyBorder="1" applyAlignment="1" applyProtection="1">
      <alignment horizontal="right"/>
    </xf>
    <xf numFmtId="166" fontId="4" fillId="0" borderId="1" xfId="0" quotePrefix="1" applyNumberFormat="1" applyFont="1" applyFill="1" applyBorder="1" applyAlignment="1">
      <alignment horizontal="right"/>
    </xf>
    <xf numFmtId="166" fontId="4" fillId="0" borderId="1" xfId="1" applyNumberFormat="1" applyFont="1" applyFill="1" applyBorder="1"/>
    <xf numFmtId="166" fontId="4" fillId="0" borderId="1" xfId="0" applyNumberFormat="1" applyFont="1" applyFill="1" applyBorder="1"/>
    <xf numFmtId="166" fontId="4" fillId="0" borderId="1" xfId="1" applyNumberFormat="1" applyFont="1" applyFill="1" applyBorder="1" applyAlignment="1">
      <alignment horizontal="right"/>
    </xf>
    <xf numFmtId="166" fontId="2" fillId="0" borderId="1" xfId="1" applyNumberFormat="1" applyFont="1" applyFill="1" applyBorder="1" applyProtection="1"/>
    <xf numFmtId="166" fontId="2" fillId="0" borderId="1" xfId="0" applyNumberFormat="1" applyFont="1" applyFill="1" applyBorder="1" applyProtection="1"/>
    <xf numFmtId="4" fontId="2" fillId="0" borderId="1" xfId="0" applyNumberFormat="1" applyFont="1" applyBorder="1" applyProtection="1"/>
    <xf numFmtId="39" fontId="4" fillId="0" borderId="1" xfId="0" applyNumberFormat="1" applyFont="1" applyFill="1" applyBorder="1" applyAlignment="1" applyProtection="1"/>
    <xf numFmtId="166" fontId="4" fillId="0" borderId="1" xfId="1" applyNumberFormat="1" applyFont="1" applyBorder="1" applyProtection="1"/>
    <xf numFmtId="166" fontId="4" fillId="0" borderId="1" xfId="3" applyNumberFormat="1" applyFont="1" applyBorder="1" applyProtection="1"/>
    <xf numFmtId="4" fontId="4" fillId="0" borderId="1" xfId="3" applyNumberFormat="1" applyFont="1" applyBorder="1" applyProtection="1"/>
    <xf numFmtId="39" fontId="4" fillId="0" borderId="1" xfId="0" quotePrefix="1" applyNumberFormat="1" applyFont="1" applyFill="1" applyBorder="1" applyAlignment="1" applyProtection="1"/>
    <xf numFmtId="166" fontId="4" fillId="0" borderId="1" xfId="1" applyNumberFormat="1" applyFont="1" applyFill="1" applyBorder="1" applyProtection="1"/>
    <xf numFmtId="4" fontId="4" fillId="0" borderId="1" xfId="0" quotePrefix="1" applyNumberFormat="1" applyFont="1" applyBorder="1" applyAlignment="1">
      <alignment horizontal="right"/>
    </xf>
    <xf numFmtId="166" fontId="4" fillId="0" borderId="1" xfId="3" applyNumberFormat="1" applyFont="1" applyFill="1" applyBorder="1" applyProtection="1"/>
    <xf numFmtId="166" fontId="4" fillId="3" borderId="1" xfId="3" applyNumberFormat="1" applyFont="1" applyFill="1" applyBorder="1" applyProtection="1"/>
    <xf numFmtId="4" fontId="4" fillId="3" borderId="1" xfId="3" applyNumberFormat="1" applyFont="1" applyFill="1" applyBorder="1" applyProtection="1"/>
    <xf numFmtId="166" fontId="4" fillId="0" borderId="1" xfId="1" applyNumberFormat="1" applyFont="1" applyFill="1" applyBorder="1" applyAlignment="1" applyProtection="1">
      <alignment horizontal="right"/>
    </xf>
    <xf numFmtId="166" fontId="2" fillId="0" borderId="1" xfId="1" applyNumberFormat="1" applyFont="1" applyFill="1" applyBorder="1"/>
    <xf numFmtId="166" fontId="2" fillId="0" borderId="1" xfId="0" applyNumberFormat="1" applyFont="1" applyFill="1" applyBorder="1"/>
    <xf numFmtId="166" fontId="5" fillId="0" borderId="1" xfId="0" applyNumberFormat="1" applyFont="1" applyFill="1" applyBorder="1"/>
    <xf numFmtId="4" fontId="5" fillId="0" borderId="1" xfId="0" applyNumberFormat="1" applyFont="1" applyFill="1" applyBorder="1"/>
    <xf numFmtId="166" fontId="2" fillId="0" borderId="1" xfId="0" applyNumberFormat="1" applyFont="1" applyFill="1" applyBorder="1" applyAlignment="1" applyProtection="1">
      <alignment horizontal="right"/>
    </xf>
    <xf numFmtId="2" fontId="4" fillId="3" borderId="1" xfId="0" applyNumberFormat="1" applyFont="1" applyFill="1" applyBorder="1" applyAlignment="1">
      <alignment horizontal="right"/>
    </xf>
    <xf numFmtId="166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39" fontId="4" fillId="0" borderId="1" xfId="0" applyNumberFormat="1" applyFont="1" applyFill="1" applyBorder="1" applyProtection="1"/>
    <xf numFmtId="166" fontId="6" fillId="0" borderId="1" xfId="0" applyNumberFormat="1" applyFont="1" applyFill="1" applyBorder="1"/>
    <xf numFmtId="39" fontId="2" fillId="0" borderId="1" xfId="0" applyNumberFormat="1" applyFont="1" applyFill="1" applyBorder="1" applyProtection="1"/>
    <xf numFmtId="4" fontId="2" fillId="0" borderId="1" xfId="1" applyNumberFormat="1" applyFont="1" applyFill="1" applyBorder="1" applyProtection="1"/>
    <xf numFmtId="0" fontId="2" fillId="0" borderId="1" xfId="0" applyFont="1" applyFill="1" applyBorder="1"/>
    <xf numFmtId="4" fontId="2" fillId="0" borderId="1" xfId="1" applyNumberFormat="1" applyFont="1" applyFill="1" applyBorder="1"/>
    <xf numFmtId="2" fontId="6" fillId="0" borderId="1" xfId="0" applyNumberFormat="1" applyFont="1" applyBorder="1"/>
    <xf numFmtId="4" fontId="2" fillId="3" borderId="1" xfId="0" applyNumberFormat="1" applyFont="1" applyFill="1" applyBorder="1"/>
    <xf numFmtId="4" fontId="5" fillId="3" borderId="1" xfId="0" applyNumberFormat="1" applyFont="1" applyFill="1" applyBorder="1"/>
    <xf numFmtId="4" fontId="4" fillId="3" borderId="1" xfId="0" applyNumberFormat="1" applyFont="1" applyFill="1" applyBorder="1"/>
    <xf numFmtId="4" fontId="5" fillId="0" borderId="1" xfId="0" applyNumberFormat="1" applyFont="1" applyBorder="1"/>
    <xf numFmtId="4" fontId="10" fillId="0" borderId="0" xfId="0" applyNumberFormat="1" applyFont="1" applyBorder="1"/>
    <xf numFmtId="4" fontId="13" fillId="0" borderId="0" xfId="0" applyNumberFormat="1" applyFont="1" applyBorder="1"/>
    <xf numFmtId="2" fontId="11" fillId="0" borderId="0" xfId="0" applyNumberFormat="1" applyFont="1" applyBorder="1"/>
    <xf numFmtId="4" fontId="0" fillId="0" borderId="0" xfId="0" applyNumberFormat="1" applyBorder="1"/>
    <xf numFmtId="4" fontId="0" fillId="3" borderId="0" xfId="0" applyNumberFormat="1" applyFill="1" applyBorder="1"/>
    <xf numFmtId="0" fontId="17" fillId="0" borderId="0" xfId="0" applyFont="1"/>
    <xf numFmtId="0" fontId="11" fillId="0" borderId="0" xfId="0" applyFont="1" applyBorder="1"/>
    <xf numFmtId="164" fontId="2" fillId="0" borderId="2" xfId="0" applyNumberFormat="1" applyFont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left"/>
    </xf>
    <xf numFmtId="0" fontId="16" fillId="0" borderId="0" xfId="0" applyFont="1" applyBorder="1" applyAlignment="1" applyProtection="1">
      <alignment horizontal="center"/>
    </xf>
    <xf numFmtId="4" fontId="4" fillId="0" borderId="1" xfId="0" applyNumberFormat="1" applyFont="1" applyBorder="1"/>
    <xf numFmtId="164" fontId="4" fillId="0" borderId="1" xfId="0" applyNumberFormat="1" applyFont="1" applyBorder="1" applyAlignment="1" applyProtection="1">
      <alignment horizontal="left"/>
    </xf>
    <xf numFmtId="37" fontId="4" fillId="0" borderId="1" xfId="0" applyNumberFormat="1" applyFont="1" applyFill="1" applyBorder="1" applyProtection="1"/>
    <xf numFmtId="166" fontId="4" fillId="0" borderId="1" xfId="2" quotePrefix="1" applyNumberFormat="1" applyFont="1" applyFill="1" applyBorder="1" applyProtection="1"/>
    <xf numFmtId="166" fontId="4" fillId="0" borderId="1" xfId="2" quotePrefix="1" applyNumberFormat="1" applyFont="1" applyFill="1" applyBorder="1" applyAlignment="1" applyProtection="1">
      <alignment horizontal="right"/>
    </xf>
    <xf numFmtId="9" fontId="4" fillId="0" borderId="1" xfId="2" applyFont="1" applyBorder="1" applyProtection="1"/>
  </cellXfs>
  <cellStyles count="4">
    <cellStyle name="Comma" xfId="1" builtinId="3"/>
    <cellStyle name="Normal" xfId="0" builtinId="0"/>
    <cellStyle name="Normal_Hydro Power Plants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IS\Sysrpt1998_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"/>
      <sheetName val="Gen_Import"/>
      <sheetName val="Sales"/>
      <sheetName val="Consumers"/>
    </sheetNames>
    <sheetDataSet>
      <sheetData sheetId="0" refreshError="1"/>
      <sheetData sheetId="1" refreshError="1">
        <row r="2522">
          <cell r="E2522">
            <v>35524.5</v>
          </cell>
        </row>
        <row r="2523">
          <cell r="E2523">
            <v>66626.5</v>
          </cell>
        </row>
        <row r="2524">
          <cell r="E2524">
            <v>57078.9</v>
          </cell>
        </row>
        <row r="2525">
          <cell r="E2525">
            <v>64534.5</v>
          </cell>
        </row>
        <row r="2526">
          <cell r="E2526">
            <v>73513.600000000006</v>
          </cell>
        </row>
        <row r="2527">
          <cell r="E2527">
            <v>34831</v>
          </cell>
        </row>
        <row r="2528">
          <cell r="E2528">
            <v>43898</v>
          </cell>
        </row>
        <row r="2529">
          <cell r="E2529">
            <v>89578</v>
          </cell>
        </row>
        <row r="2530">
          <cell r="E2530">
            <v>89471</v>
          </cell>
        </row>
        <row r="2531">
          <cell r="E2531">
            <v>42427</v>
          </cell>
        </row>
        <row r="2532">
          <cell r="E2532">
            <v>50833</v>
          </cell>
        </row>
        <row r="2533">
          <cell r="E2533">
            <v>56774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tabSelected="1" topLeftCell="A31" workbookViewId="0">
      <selection activeCell="A43" sqref="A43:L43"/>
    </sheetView>
  </sheetViews>
  <sheetFormatPr defaultRowHeight="15" x14ac:dyDescent="0.25"/>
  <cols>
    <col min="1" max="1" width="29.140625" bestFit="1" customWidth="1"/>
    <col min="2" max="8" width="0" hidden="1" customWidth="1"/>
    <col min="9" max="12" width="11.5703125" bestFit="1" customWidth="1"/>
    <col min="13" max="13" width="10.7109375" bestFit="1" customWidth="1"/>
    <col min="16" max="16" width="26.42578125" bestFit="1" customWidth="1"/>
  </cols>
  <sheetData>
    <row r="1" spans="1:16" ht="15.75" x14ac:dyDescent="0.3">
      <c r="A1" s="80" t="s">
        <v>38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O1" s="5"/>
      <c r="P1" s="5"/>
    </row>
    <row r="2" spans="1:16" x14ac:dyDescent="0.25">
      <c r="A2" s="1" t="s">
        <v>0</v>
      </c>
      <c r="B2" s="2" t="s">
        <v>1</v>
      </c>
      <c r="C2" s="2" t="s">
        <v>2</v>
      </c>
      <c r="D2" s="2" t="s">
        <v>3</v>
      </c>
      <c r="E2" s="2">
        <v>2011</v>
      </c>
      <c r="F2" s="2">
        <v>2012</v>
      </c>
      <c r="G2" s="2">
        <v>2013</v>
      </c>
      <c r="H2" s="2">
        <v>2014</v>
      </c>
      <c r="I2" s="2">
        <v>2015</v>
      </c>
      <c r="J2" s="2">
        <v>2016</v>
      </c>
      <c r="K2" s="2">
        <v>2017</v>
      </c>
      <c r="L2" s="2">
        <v>2018</v>
      </c>
      <c r="M2" s="2">
        <v>2019</v>
      </c>
      <c r="O2" s="5"/>
      <c r="P2" s="5"/>
    </row>
    <row r="3" spans="1:16" ht="15.75" x14ac:dyDescent="0.3">
      <c r="A3" s="25" t="s">
        <v>4</v>
      </c>
      <c r="B3" s="26">
        <v>1497.3589999999999</v>
      </c>
      <c r="C3" s="26">
        <v>1497.29</v>
      </c>
      <c r="D3" s="26">
        <v>1497.29</v>
      </c>
      <c r="E3" s="26">
        <v>1497.29</v>
      </c>
      <c r="F3" s="26">
        <v>1497.29</v>
      </c>
      <c r="G3" s="26">
        <v>1498.83</v>
      </c>
      <c r="H3" s="26">
        <v>1498.83</v>
      </c>
      <c r="I3" s="27">
        <f>SUM(I4:I11)</f>
        <v>1614.1</v>
      </c>
      <c r="J3" s="28">
        <f>SUM(J4:J12)</f>
        <v>1623.028</v>
      </c>
      <c r="K3" s="28">
        <f>SUM(K4:K13)</f>
        <v>1622.7399999999998</v>
      </c>
      <c r="L3" s="28">
        <f>SUM(L4:L13)</f>
        <v>1622.7399999999998</v>
      </c>
      <c r="M3" s="28">
        <f>SUM(M4:M13)</f>
        <v>2341.48</v>
      </c>
      <c r="O3" s="5"/>
      <c r="P3" s="5"/>
    </row>
    <row r="4" spans="1:16" ht="15.75" x14ac:dyDescent="0.3">
      <c r="A4" s="29" t="s">
        <v>5</v>
      </c>
      <c r="B4" s="30">
        <v>336</v>
      </c>
      <c r="C4" s="30">
        <v>336</v>
      </c>
      <c r="D4" s="30">
        <v>336</v>
      </c>
      <c r="E4" s="30">
        <v>336</v>
      </c>
      <c r="F4" s="30">
        <v>336</v>
      </c>
      <c r="G4" s="30">
        <v>336</v>
      </c>
      <c r="H4" s="30">
        <v>336</v>
      </c>
      <c r="I4" s="31">
        <v>336</v>
      </c>
      <c r="J4" s="32">
        <v>336</v>
      </c>
      <c r="K4" s="32">
        <v>336</v>
      </c>
      <c r="L4" s="32">
        <v>336</v>
      </c>
      <c r="M4" s="32">
        <v>336</v>
      </c>
      <c r="O4" s="5"/>
      <c r="P4" s="5"/>
    </row>
    <row r="5" spans="1:16" ht="15.75" x14ac:dyDescent="0.3">
      <c r="A5" s="29" t="s">
        <v>6</v>
      </c>
      <c r="B5" s="30">
        <v>60</v>
      </c>
      <c r="C5" s="30">
        <v>60</v>
      </c>
      <c r="D5" s="30">
        <v>60</v>
      </c>
      <c r="E5" s="30">
        <v>60</v>
      </c>
      <c r="F5" s="30">
        <v>60</v>
      </c>
      <c r="G5" s="30">
        <v>60</v>
      </c>
      <c r="H5" s="30">
        <v>60</v>
      </c>
      <c r="I5" s="33">
        <v>60</v>
      </c>
      <c r="J5" s="34">
        <v>60</v>
      </c>
      <c r="K5" s="34">
        <v>60</v>
      </c>
      <c r="L5" s="34">
        <v>60</v>
      </c>
      <c r="M5" s="34">
        <v>60</v>
      </c>
      <c r="O5" s="5"/>
      <c r="P5" s="5"/>
    </row>
    <row r="6" spans="1:16" ht="15.75" x14ac:dyDescent="0.3">
      <c r="A6" s="29" t="s">
        <v>7</v>
      </c>
      <c r="B6" s="30">
        <v>24</v>
      </c>
      <c r="C6" s="30">
        <v>24</v>
      </c>
      <c r="D6" s="30">
        <v>24</v>
      </c>
      <c r="E6" s="30">
        <v>24</v>
      </c>
      <c r="F6" s="30">
        <v>24</v>
      </c>
      <c r="G6" s="30">
        <v>24</v>
      </c>
      <c r="H6" s="30">
        <v>24</v>
      </c>
      <c r="I6" s="33">
        <v>24</v>
      </c>
      <c r="J6" s="34">
        <v>24</v>
      </c>
      <c r="K6" s="34">
        <v>24</v>
      </c>
      <c r="L6" s="34">
        <v>24</v>
      </c>
      <c r="M6" s="34">
        <v>24</v>
      </c>
      <c r="O6" s="5"/>
      <c r="P6" s="5"/>
    </row>
    <row r="7" spans="1:16" ht="15.75" x14ac:dyDescent="0.3">
      <c r="A7" s="29" t="s">
        <v>8</v>
      </c>
      <c r="B7" s="35">
        <v>40</v>
      </c>
      <c r="C7" s="35">
        <v>40</v>
      </c>
      <c r="D7" s="35">
        <v>40</v>
      </c>
      <c r="E7" s="35">
        <v>40</v>
      </c>
      <c r="F7" s="35">
        <v>40</v>
      </c>
      <c r="G7" s="35">
        <v>40</v>
      </c>
      <c r="H7" s="35">
        <v>40</v>
      </c>
      <c r="I7" s="33">
        <v>40</v>
      </c>
      <c r="J7" s="34">
        <v>40</v>
      </c>
      <c r="K7" s="34">
        <v>40</v>
      </c>
      <c r="L7" s="34">
        <v>40</v>
      </c>
      <c r="M7" s="34">
        <v>40</v>
      </c>
      <c r="O7" s="5"/>
      <c r="P7" s="5"/>
    </row>
    <row r="8" spans="1:16" ht="15.75" x14ac:dyDescent="0.3">
      <c r="A8" s="29" t="s">
        <v>9</v>
      </c>
      <c r="B8" s="35">
        <v>1020</v>
      </c>
      <c r="C8" s="35">
        <v>1020</v>
      </c>
      <c r="D8" s="35">
        <v>1020</v>
      </c>
      <c r="E8" s="35">
        <v>1020</v>
      </c>
      <c r="F8" s="35">
        <v>1020</v>
      </c>
      <c r="G8" s="35">
        <v>1020</v>
      </c>
      <c r="H8" s="35">
        <v>1020</v>
      </c>
      <c r="I8" s="33">
        <v>1020</v>
      </c>
      <c r="J8" s="34">
        <v>1020</v>
      </c>
      <c r="K8" s="34">
        <v>1020</v>
      </c>
      <c r="L8" s="34">
        <v>1020</v>
      </c>
      <c r="M8" s="34">
        <v>1020</v>
      </c>
      <c r="O8" s="5"/>
      <c r="P8" s="5"/>
    </row>
    <row r="9" spans="1:16" ht="15.75" x14ac:dyDescent="0.3">
      <c r="A9" s="29" t="s">
        <v>10</v>
      </c>
      <c r="B9" s="30" t="s">
        <v>11</v>
      </c>
      <c r="C9" s="30" t="s">
        <v>11</v>
      </c>
      <c r="D9" s="30" t="s">
        <v>11</v>
      </c>
      <c r="E9" s="30" t="s">
        <v>11</v>
      </c>
      <c r="F9" s="30" t="s">
        <v>11</v>
      </c>
      <c r="G9" s="30" t="s">
        <v>11</v>
      </c>
      <c r="H9" s="30" t="s">
        <v>11</v>
      </c>
      <c r="I9" s="33">
        <v>126</v>
      </c>
      <c r="J9" s="34">
        <v>126</v>
      </c>
      <c r="K9" s="36">
        <v>126</v>
      </c>
      <c r="L9" s="34">
        <v>126</v>
      </c>
      <c r="M9" s="34">
        <v>126</v>
      </c>
      <c r="O9" s="5"/>
      <c r="P9" s="5"/>
    </row>
    <row r="10" spans="1:16" ht="15.75" x14ac:dyDescent="0.3">
      <c r="A10" s="29" t="s">
        <v>37</v>
      </c>
      <c r="B10" s="30"/>
      <c r="C10" s="30"/>
      <c r="D10" s="30"/>
      <c r="E10" s="30"/>
      <c r="F10" s="30"/>
      <c r="G10" s="30"/>
      <c r="H10" s="30"/>
      <c r="I10" s="39" t="s">
        <v>11</v>
      </c>
      <c r="J10" s="39" t="s">
        <v>11</v>
      </c>
      <c r="K10" s="39" t="s">
        <v>11</v>
      </c>
      <c r="L10" s="39" t="s">
        <v>11</v>
      </c>
      <c r="M10" s="36">
        <v>720</v>
      </c>
      <c r="O10" s="5"/>
      <c r="P10" s="5"/>
    </row>
    <row r="11" spans="1:16" ht="15.75" x14ac:dyDescent="0.3">
      <c r="A11" s="29" t="s">
        <v>12</v>
      </c>
      <c r="B11" s="30">
        <v>8.1679999999999993</v>
      </c>
      <c r="C11" s="30">
        <v>8.1</v>
      </c>
      <c r="D11" s="30">
        <v>8.1</v>
      </c>
      <c r="E11" s="30">
        <v>8.1</v>
      </c>
      <c r="F11" s="30">
        <v>8.1</v>
      </c>
      <c r="G11" s="30">
        <v>8.1</v>
      </c>
      <c r="H11" s="30">
        <v>8.1</v>
      </c>
      <c r="I11" s="37">
        <v>8.1</v>
      </c>
      <c r="J11" s="38">
        <v>8.1</v>
      </c>
      <c r="K11" s="38">
        <v>8.1</v>
      </c>
      <c r="L11" s="38">
        <v>8.1</v>
      </c>
      <c r="M11" s="38">
        <v>8.1</v>
      </c>
      <c r="O11" s="5"/>
      <c r="P11" s="5"/>
    </row>
    <row r="12" spans="1:16" ht="15.75" x14ac:dyDescent="0.3">
      <c r="A12" s="29" t="s">
        <v>13</v>
      </c>
      <c r="B12" s="30">
        <v>9.1910000000000007</v>
      </c>
      <c r="C12" s="30">
        <v>9.19</v>
      </c>
      <c r="D12" s="30">
        <v>9.19</v>
      </c>
      <c r="E12" s="30">
        <v>9.19</v>
      </c>
      <c r="F12" s="30">
        <v>9.19</v>
      </c>
      <c r="G12" s="30">
        <v>10.73</v>
      </c>
      <c r="H12" s="30">
        <v>10.73</v>
      </c>
      <c r="I12" s="37">
        <v>8.0350000000000001</v>
      </c>
      <c r="J12" s="38">
        <v>8.9280000000000008</v>
      </c>
      <c r="K12" s="38">
        <v>8.0399999999999991</v>
      </c>
      <c r="L12" s="38">
        <v>8.0399999999999991</v>
      </c>
      <c r="M12" s="38">
        <v>6.78</v>
      </c>
      <c r="O12" s="5"/>
      <c r="P12" s="5"/>
    </row>
    <row r="13" spans="1:16" ht="15.75" x14ac:dyDescent="0.3">
      <c r="A13" s="29" t="s">
        <v>14</v>
      </c>
      <c r="B13" s="30" t="s">
        <v>11</v>
      </c>
      <c r="C13" s="30" t="s">
        <v>11</v>
      </c>
      <c r="D13" s="30" t="s">
        <v>11</v>
      </c>
      <c r="E13" s="30" t="s">
        <v>11</v>
      </c>
      <c r="F13" s="30" t="s">
        <v>11</v>
      </c>
      <c r="G13" s="30" t="s">
        <v>11</v>
      </c>
      <c r="H13" s="30" t="s">
        <v>11</v>
      </c>
      <c r="I13" s="39" t="s">
        <v>11</v>
      </c>
      <c r="J13" s="38">
        <v>0.6</v>
      </c>
      <c r="K13" s="38">
        <v>0.6</v>
      </c>
      <c r="L13" s="38">
        <v>0.6</v>
      </c>
      <c r="M13" s="38">
        <v>0.6</v>
      </c>
      <c r="O13" s="5"/>
      <c r="P13" s="5"/>
    </row>
    <row r="14" spans="1:16" ht="15.75" x14ac:dyDescent="0.3">
      <c r="A14" s="25" t="s">
        <v>15</v>
      </c>
      <c r="B14" s="26">
        <v>6562.4</v>
      </c>
      <c r="C14" s="26">
        <v>6960.64</v>
      </c>
      <c r="D14" s="26">
        <v>6997.59</v>
      </c>
      <c r="E14" s="26">
        <v>7066.53</v>
      </c>
      <c r="F14" s="26">
        <v>6823.71</v>
      </c>
      <c r="G14" s="26">
        <v>7550.04</v>
      </c>
      <c r="H14" s="26">
        <v>7164.16</v>
      </c>
      <c r="I14" s="40">
        <f>SUM(I15:I23)</f>
        <v>7747.174685500001</v>
      </c>
      <c r="J14" s="41">
        <f>SUM(J15:J24)</f>
        <v>7953.5751612700005</v>
      </c>
      <c r="K14" s="41">
        <f>SUM(K15:K24)</f>
        <v>7729.7708112999999</v>
      </c>
      <c r="L14" s="28">
        <f>SUM(L15:L24)</f>
        <v>6959.8052800000005</v>
      </c>
      <c r="M14" s="42">
        <f>SUM(M15:M24)</f>
        <v>8856.92</v>
      </c>
      <c r="O14" s="5"/>
      <c r="P14" s="5"/>
    </row>
    <row r="15" spans="1:16" ht="15.75" x14ac:dyDescent="0.3">
      <c r="A15" s="29" t="s">
        <v>5</v>
      </c>
      <c r="B15" s="43">
        <v>1774.374</v>
      </c>
      <c r="C15" s="43">
        <v>1767.7</v>
      </c>
      <c r="D15" s="43">
        <v>1839.91</v>
      </c>
      <c r="E15" s="43">
        <v>1774.13</v>
      </c>
      <c r="F15" s="43">
        <v>1742.1</v>
      </c>
      <c r="G15" s="43">
        <v>1907.44</v>
      </c>
      <c r="H15" s="43">
        <v>1797.828</v>
      </c>
      <c r="I15" s="44">
        <v>1867.3599999999997</v>
      </c>
      <c r="J15" s="45">
        <v>1929.6820000000002</v>
      </c>
      <c r="K15" s="45">
        <v>1883.1830000000002</v>
      </c>
      <c r="L15" s="45">
        <v>1703.952</v>
      </c>
      <c r="M15" s="46">
        <v>1687.71</v>
      </c>
      <c r="O15" s="5"/>
      <c r="P15" s="5"/>
    </row>
    <row r="16" spans="1:16" ht="15.75" x14ac:dyDescent="0.3">
      <c r="A16" s="29" t="s">
        <v>6</v>
      </c>
      <c r="B16" s="43">
        <v>379.108</v>
      </c>
      <c r="C16" s="43">
        <v>375.92</v>
      </c>
      <c r="D16" s="43">
        <v>368.35</v>
      </c>
      <c r="E16" s="43">
        <v>361.8</v>
      </c>
      <c r="F16" s="43">
        <v>360.93</v>
      </c>
      <c r="G16" s="43">
        <v>378.6</v>
      </c>
      <c r="H16" s="43">
        <v>368.02800000000002</v>
      </c>
      <c r="I16" s="44">
        <v>379.02016699999996</v>
      </c>
      <c r="J16" s="45">
        <v>390.74803500000002</v>
      </c>
      <c r="K16" s="45">
        <v>389.56183600000008</v>
      </c>
      <c r="L16" s="45">
        <v>380.02873700000004</v>
      </c>
      <c r="M16" s="46">
        <v>395.46</v>
      </c>
      <c r="O16" s="5"/>
      <c r="P16" s="5"/>
    </row>
    <row r="17" spans="1:21" ht="15.75" x14ac:dyDescent="0.3">
      <c r="A17" s="29" t="s">
        <v>7</v>
      </c>
      <c r="B17" s="43">
        <v>115.589</v>
      </c>
      <c r="C17" s="43">
        <v>115.72</v>
      </c>
      <c r="D17" s="43">
        <v>114.39</v>
      </c>
      <c r="E17" s="43">
        <v>114.17</v>
      </c>
      <c r="F17" s="43">
        <v>105.82</v>
      </c>
      <c r="G17" s="43">
        <v>117.74</v>
      </c>
      <c r="H17" s="43">
        <v>109.252</v>
      </c>
      <c r="I17" s="44">
        <v>113.20876</v>
      </c>
      <c r="J17" s="45">
        <f>116706.87/1000</f>
        <v>116.70687</v>
      </c>
      <c r="K17" s="45">
        <v>122.54930000000002</v>
      </c>
      <c r="L17" s="45">
        <v>109.57488000000001</v>
      </c>
      <c r="M17" s="46">
        <v>107.63</v>
      </c>
      <c r="O17" s="5"/>
      <c r="P17" s="5"/>
    </row>
    <row r="18" spans="1:21" ht="15.75" x14ac:dyDescent="0.3">
      <c r="A18" s="29" t="s">
        <v>8</v>
      </c>
      <c r="B18" s="47">
        <v>210.566</v>
      </c>
      <c r="C18" s="47">
        <v>206.29</v>
      </c>
      <c r="D18" s="47">
        <v>207.82</v>
      </c>
      <c r="E18" s="47">
        <v>208.12</v>
      </c>
      <c r="F18" s="47">
        <v>194</v>
      </c>
      <c r="G18" s="47">
        <v>212.65</v>
      </c>
      <c r="H18" s="47">
        <v>197.08099999999999</v>
      </c>
      <c r="I18" s="44">
        <v>199.54613000000001</v>
      </c>
      <c r="J18" s="45">
        <f>205968.57/1000</f>
        <v>205.96857</v>
      </c>
      <c r="K18" s="45">
        <v>216.43020000000001</v>
      </c>
      <c r="L18" s="45">
        <v>195.99058000000002</v>
      </c>
      <c r="M18" s="46">
        <v>198.84</v>
      </c>
      <c r="O18" s="5"/>
      <c r="P18" s="5"/>
    </row>
    <row r="19" spans="1:21" ht="15.75" x14ac:dyDescent="0.3">
      <c r="A19" s="29" t="s">
        <v>9</v>
      </c>
      <c r="B19" s="47">
        <v>4056.1289999999999</v>
      </c>
      <c r="C19" s="47">
        <v>4473.07</v>
      </c>
      <c r="D19" s="47">
        <v>4441.24</v>
      </c>
      <c r="E19" s="47">
        <v>4587.99</v>
      </c>
      <c r="F19" s="47">
        <v>4405.4799999999996</v>
      </c>
      <c r="G19" s="47">
        <v>4914.59</v>
      </c>
      <c r="H19" s="47">
        <v>4675.0320000000002</v>
      </c>
      <c r="I19" s="44">
        <v>4821.7467270000006</v>
      </c>
      <c r="J19" s="45">
        <v>4924.5049349999999</v>
      </c>
      <c r="K19" s="45">
        <v>4645.0964480000002</v>
      </c>
      <c r="L19" s="45">
        <v>4185.0002770000001</v>
      </c>
      <c r="M19" s="46">
        <v>4535.71</v>
      </c>
      <c r="O19" s="5"/>
      <c r="P19" s="5"/>
    </row>
    <row r="20" spans="1:21" ht="15.75" x14ac:dyDescent="0.3">
      <c r="A20" s="29" t="s">
        <v>10</v>
      </c>
      <c r="B20" s="30" t="s">
        <v>11</v>
      </c>
      <c r="C20" s="30" t="s">
        <v>11</v>
      </c>
      <c r="D20" s="30" t="s">
        <v>11</v>
      </c>
      <c r="E20" s="30" t="s">
        <v>11</v>
      </c>
      <c r="F20" s="30" t="s">
        <v>11</v>
      </c>
      <c r="G20" s="30" t="s">
        <v>11</v>
      </c>
      <c r="H20" s="30" t="s">
        <v>11</v>
      </c>
      <c r="I20" s="48">
        <v>350.25736799999999</v>
      </c>
      <c r="J20" s="36">
        <v>374.23239000000001</v>
      </c>
      <c r="K20" s="36">
        <v>460.35</v>
      </c>
      <c r="L20" s="34">
        <v>366.03500000000003</v>
      </c>
      <c r="M20" s="49">
        <v>399.29</v>
      </c>
      <c r="O20" s="5"/>
      <c r="P20" s="5"/>
    </row>
    <row r="21" spans="1:21" ht="15.75" x14ac:dyDescent="0.3">
      <c r="A21" s="29" t="s">
        <v>37</v>
      </c>
      <c r="B21" s="30"/>
      <c r="C21" s="30"/>
      <c r="D21" s="30"/>
      <c r="E21" s="30"/>
      <c r="F21" s="30"/>
      <c r="G21" s="30"/>
      <c r="H21" s="30"/>
      <c r="I21" s="48"/>
      <c r="J21" s="36"/>
      <c r="K21" s="36"/>
      <c r="L21" s="34"/>
      <c r="M21" s="49">
        <v>1532.28</v>
      </c>
      <c r="O21" s="5"/>
      <c r="P21" s="5"/>
    </row>
    <row r="22" spans="1:21" ht="15.75" x14ac:dyDescent="0.3">
      <c r="A22" s="29" t="s">
        <v>12</v>
      </c>
      <c r="B22" s="43">
        <v>24.81</v>
      </c>
      <c r="C22" s="43">
        <v>21.78</v>
      </c>
      <c r="D22" s="43">
        <v>25.58</v>
      </c>
      <c r="E22" s="43">
        <v>20.010000000000002</v>
      </c>
      <c r="F22" s="43">
        <v>15.21</v>
      </c>
      <c r="G22" s="43">
        <v>18.48</v>
      </c>
      <c r="H22" s="43">
        <v>16.931999999999999</v>
      </c>
      <c r="I22" s="48">
        <v>16.013999999999999</v>
      </c>
      <c r="J22" s="50">
        <v>11.026999999999999</v>
      </c>
      <c r="K22" s="50">
        <v>11.222</v>
      </c>
      <c r="L22" s="51">
        <v>18.053999999999998</v>
      </c>
      <c r="M22" s="52">
        <v>0</v>
      </c>
      <c r="O22" s="5"/>
      <c r="P22" s="5"/>
    </row>
    <row r="23" spans="1:21" ht="15.75" x14ac:dyDescent="0.3">
      <c r="A23" s="29" t="s">
        <v>13</v>
      </c>
      <c r="B23" s="43">
        <v>1.8149999999999999</v>
      </c>
      <c r="C23" s="43">
        <v>0.17</v>
      </c>
      <c r="D23" s="43">
        <v>0.3</v>
      </c>
      <c r="E23" s="43">
        <v>0.31</v>
      </c>
      <c r="F23" s="43">
        <v>0.18</v>
      </c>
      <c r="G23" s="43">
        <v>0.54</v>
      </c>
      <c r="H23" s="43">
        <v>0.01</v>
      </c>
      <c r="I23" s="48">
        <v>2.1533500000000001E-2</v>
      </c>
      <c r="J23" s="50">
        <v>2.7127E-4</v>
      </c>
      <c r="K23" s="50">
        <v>0.27114929999999998</v>
      </c>
      <c r="L23" s="51">
        <v>3.5196999999999999E-2</v>
      </c>
      <c r="M23" s="52">
        <v>0</v>
      </c>
      <c r="O23" s="5"/>
      <c r="P23" s="5"/>
    </row>
    <row r="24" spans="1:21" ht="15.75" x14ac:dyDescent="0.3">
      <c r="A24" s="29" t="s">
        <v>16</v>
      </c>
      <c r="B24" s="30" t="s">
        <v>11</v>
      </c>
      <c r="C24" s="30" t="s">
        <v>11</v>
      </c>
      <c r="D24" s="30" t="s">
        <v>11</v>
      </c>
      <c r="E24" s="30" t="s">
        <v>11</v>
      </c>
      <c r="F24" s="30" t="s">
        <v>11</v>
      </c>
      <c r="G24" s="30" t="s">
        <v>11</v>
      </c>
      <c r="H24" s="30" t="s">
        <v>11</v>
      </c>
      <c r="I24" s="53" t="s">
        <v>11</v>
      </c>
      <c r="J24" s="50">
        <f>SUM([1]Gen_Import!$E$2522:$E$2533)/10^6</f>
        <v>0.70508999999999999</v>
      </c>
      <c r="K24" s="50">
        <v>1.106878</v>
      </c>
      <c r="L24" s="51">
        <v>1.134609</v>
      </c>
      <c r="M24" s="52">
        <v>0</v>
      </c>
      <c r="O24" s="5"/>
      <c r="P24" s="5"/>
    </row>
    <row r="25" spans="1:21" ht="15.75" x14ac:dyDescent="0.3">
      <c r="A25" s="25" t="s">
        <v>17</v>
      </c>
      <c r="B25" s="26">
        <v>5429.1229999999996</v>
      </c>
      <c r="C25" s="26">
        <v>5609.37</v>
      </c>
      <c r="D25" s="26">
        <v>5352.51</v>
      </c>
      <c r="E25" s="26">
        <v>5283.9</v>
      </c>
      <c r="F25" s="26">
        <v>4924</v>
      </c>
      <c r="G25" s="26">
        <v>5624.59</v>
      </c>
      <c r="H25" s="26">
        <v>5146.6000000000004</v>
      </c>
      <c r="I25" s="54">
        <v>5383.24</v>
      </c>
      <c r="J25" s="55">
        <v>5763.13</v>
      </c>
      <c r="K25" s="56">
        <v>5700.99</v>
      </c>
      <c r="L25" s="56">
        <v>4580.8599999999997</v>
      </c>
      <c r="M25" s="57">
        <f>6050.28+M27</f>
        <v>6146.5981389999997</v>
      </c>
      <c r="O25" s="5"/>
      <c r="P25" s="11"/>
      <c r="Q25" s="12"/>
      <c r="R25" s="12"/>
      <c r="S25" s="12"/>
      <c r="T25" s="12"/>
      <c r="U25" s="13"/>
    </row>
    <row r="26" spans="1:21" ht="15.75" x14ac:dyDescent="0.3">
      <c r="A26" s="25" t="s">
        <v>18</v>
      </c>
      <c r="B26" s="26">
        <f t="shared" ref="B26:L26" si="0">SUM(B27+B28+B29)</f>
        <v>9.264645999999999</v>
      </c>
      <c r="C26" s="26">
        <f t="shared" si="0"/>
        <v>16.811139000000001</v>
      </c>
      <c r="D26" s="26">
        <f t="shared" si="0"/>
        <v>19.984086000000001</v>
      </c>
      <c r="E26" s="26">
        <f t="shared" si="0"/>
        <v>19.871402000000003</v>
      </c>
      <c r="F26" s="26">
        <f t="shared" si="0"/>
        <v>36.746962000000003</v>
      </c>
      <c r="G26" s="26">
        <f t="shared" si="0"/>
        <v>88.403270000000006</v>
      </c>
      <c r="H26" s="26">
        <f t="shared" si="0"/>
        <v>159.16</v>
      </c>
      <c r="I26" s="58">
        <f t="shared" si="0"/>
        <v>124.52</v>
      </c>
      <c r="J26" s="58">
        <f t="shared" si="0"/>
        <v>86.623864000000026</v>
      </c>
      <c r="K26" s="58">
        <f t="shared" si="0"/>
        <v>91.92</v>
      </c>
      <c r="L26" s="58">
        <f t="shared" si="0"/>
        <v>133.97999999999999</v>
      </c>
      <c r="M26" s="72">
        <f>SUM(M27:M29)</f>
        <v>96.370370149999999</v>
      </c>
      <c r="O26" s="5"/>
      <c r="P26" s="5"/>
      <c r="Q26" s="14"/>
      <c r="R26" s="14"/>
      <c r="S26" s="14"/>
      <c r="T26" s="14"/>
      <c r="U26" s="14"/>
    </row>
    <row r="27" spans="1:21" ht="15.75" x14ac:dyDescent="0.3">
      <c r="A27" s="29" t="s">
        <v>19</v>
      </c>
      <c r="B27" s="59">
        <v>6.5842200000000002</v>
      </c>
      <c r="C27" s="59">
        <v>14.353254</v>
      </c>
      <c r="D27" s="59">
        <v>16.760016</v>
      </c>
      <c r="E27" s="59">
        <v>16.463182000000003</v>
      </c>
      <c r="F27" s="59">
        <v>33.084912000000003</v>
      </c>
      <c r="G27" s="59">
        <v>84.561890000000005</v>
      </c>
      <c r="H27" s="30">
        <v>154.68</v>
      </c>
      <c r="I27" s="37">
        <v>119.83</v>
      </c>
      <c r="J27" s="60">
        <v>84.163864000000018</v>
      </c>
      <c r="K27" s="60">
        <v>91.72</v>
      </c>
      <c r="L27" s="60">
        <v>133.66</v>
      </c>
      <c r="M27" s="59">
        <v>96.318139000000002</v>
      </c>
      <c r="O27" s="5"/>
      <c r="P27" s="5"/>
      <c r="Q27" s="15"/>
      <c r="R27" s="15"/>
      <c r="S27" s="15"/>
      <c r="T27" s="15"/>
      <c r="U27" s="15"/>
    </row>
    <row r="28" spans="1:21" ht="15.75" x14ac:dyDescent="0.3">
      <c r="A28" s="29" t="s">
        <v>20</v>
      </c>
      <c r="B28" s="61">
        <v>2.2384559999999998</v>
      </c>
      <c r="C28" s="61">
        <v>2.0128849999999998</v>
      </c>
      <c r="D28" s="61">
        <v>2.7228699999999999</v>
      </c>
      <c r="E28" s="61">
        <v>2.85073</v>
      </c>
      <c r="F28" s="61">
        <v>3.0899899999999998</v>
      </c>
      <c r="G28" s="61">
        <v>3.2357200000000002</v>
      </c>
      <c r="H28" s="30">
        <v>3.79</v>
      </c>
      <c r="I28" s="37">
        <v>4.47</v>
      </c>
      <c r="J28" s="60">
        <v>2.34</v>
      </c>
      <c r="K28" s="60">
        <v>0.08</v>
      </c>
      <c r="L28" s="60">
        <v>0.26</v>
      </c>
      <c r="M28" s="61">
        <v>2.6935499999999999E-3</v>
      </c>
      <c r="O28" s="5"/>
      <c r="P28" s="5"/>
      <c r="Q28" s="15"/>
      <c r="R28" s="15"/>
      <c r="S28" s="15"/>
      <c r="T28" s="16"/>
      <c r="U28" s="16"/>
    </row>
    <row r="29" spans="1:21" ht="15.75" x14ac:dyDescent="0.3">
      <c r="A29" s="29" t="s">
        <v>21</v>
      </c>
      <c r="B29" s="61">
        <v>0.44196999999999997</v>
      </c>
      <c r="C29" s="61">
        <v>0.44500000000000001</v>
      </c>
      <c r="D29" s="61">
        <v>0.50119999999999998</v>
      </c>
      <c r="E29" s="61">
        <v>0.55749000000000004</v>
      </c>
      <c r="F29" s="61">
        <v>0.57206000000000001</v>
      </c>
      <c r="G29" s="61">
        <v>0.60565999999999998</v>
      </c>
      <c r="H29" s="30">
        <v>0.69</v>
      </c>
      <c r="I29" s="37">
        <v>0.22</v>
      </c>
      <c r="J29" s="60">
        <v>0.12</v>
      </c>
      <c r="K29" s="60">
        <v>0.12</v>
      </c>
      <c r="L29" s="60">
        <v>0.06</v>
      </c>
      <c r="M29" s="68">
        <v>4.9537600000000001E-2</v>
      </c>
      <c r="O29" s="11"/>
      <c r="P29" s="11"/>
      <c r="Q29" s="17"/>
      <c r="R29" s="17"/>
      <c r="S29" s="17"/>
      <c r="T29" s="17"/>
      <c r="U29" s="17"/>
    </row>
    <row r="30" spans="1:21" ht="15.75" x14ac:dyDescent="0.3">
      <c r="A30" s="25" t="s">
        <v>22</v>
      </c>
      <c r="B30" s="30">
        <v>1140.4849999999999</v>
      </c>
      <c r="C30" s="30">
        <v>1368.17</v>
      </c>
      <c r="D30" s="30">
        <v>1665</v>
      </c>
      <c r="E30" s="30">
        <v>1713.93</v>
      </c>
      <c r="F30" s="30">
        <v>1853.76</v>
      </c>
      <c r="G30" s="30">
        <v>1924.24</v>
      </c>
      <c r="H30" s="30">
        <v>2085.46</v>
      </c>
      <c r="I30" s="37">
        <v>2122.9615847700002</v>
      </c>
      <c r="J30" s="38">
        <v>2054.4565240000002</v>
      </c>
      <c r="K30" s="38">
        <v>2243.71454073</v>
      </c>
      <c r="L30" s="38">
        <v>2397.16</v>
      </c>
      <c r="M30" s="69">
        <v>2347.0595579999999</v>
      </c>
      <c r="O30" s="11"/>
      <c r="P30" s="11"/>
      <c r="Q30" s="73"/>
      <c r="R30" s="18"/>
      <c r="S30" s="18"/>
      <c r="T30" s="18"/>
      <c r="U30" s="18"/>
    </row>
    <row r="31" spans="1:21" ht="15.75" x14ac:dyDescent="0.3">
      <c r="A31" s="25" t="s">
        <v>23</v>
      </c>
      <c r="B31" s="62">
        <v>989.798</v>
      </c>
      <c r="C31" s="62">
        <v>1202.71</v>
      </c>
      <c r="D31" s="62">
        <v>1498.01</v>
      </c>
      <c r="E31" s="62">
        <v>1619.95</v>
      </c>
      <c r="F31" s="62">
        <v>1769.59</v>
      </c>
      <c r="G31" s="62">
        <v>3346.6</v>
      </c>
      <c r="H31" s="62">
        <v>2004.83</v>
      </c>
      <c r="I31" s="48">
        <v>2057.14</v>
      </c>
      <c r="J31" s="63">
        <v>2008.913409</v>
      </c>
      <c r="K31" s="63">
        <v>2185.7498056710001</v>
      </c>
      <c r="L31" s="63">
        <v>2328.44</v>
      </c>
      <c r="M31" s="70">
        <v>2280.6336900000001</v>
      </c>
      <c r="O31" s="11"/>
      <c r="P31" s="11"/>
      <c r="Q31" s="12"/>
      <c r="R31" s="74"/>
      <c r="S31" s="74"/>
      <c r="T31" s="19"/>
      <c r="U31" s="19"/>
    </row>
    <row r="32" spans="1:21" s="78" customFormat="1" ht="15.75" x14ac:dyDescent="0.3">
      <c r="A32" s="25" t="s">
        <v>24</v>
      </c>
      <c r="B32" s="62">
        <v>150.68700000000001</v>
      </c>
      <c r="C32" s="62">
        <v>165.47</v>
      </c>
      <c r="D32" s="62">
        <v>166.99</v>
      </c>
      <c r="E32" s="62">
        <v>93.98</v>
      </c>
      <c r="F32" s="62">
        <v>84.17</v>
      </c>
      <c r="G32" s="62">
        <v>82.77</v>
      </c>
      <c r="H32" s="62">
        <v>-6837.6</v>
      </c>
      <c r="I32" s="37">
        <v>-7196.04</v>
      </c>
      <c r="J32" s="36" t="s">
        <v>25</v>
      </c>
      <c r="K32" s="36" t="s">
        <v>26</v>
      </c>
      <c r="L32" s="36">
        <f>L14-L25+L26-L31</f>
        <v>184.48528000000078</v>
      </c>
      <c r="M32" s="83">
        <f>M14-M25+M26-M31</f>
        <v>526.05854115000011</v>
      </c>
      <c r="O32" s="79"/>
      <c r="P32" s="79"/>
      <c r="Q32" s="75"/>
      <c r="R32" s="20"/>
      <c r="S32" s="20"/>
      <c r="T32" s="20"/>
      <c r="U32" s="20"/>
    </row>
    <row r="33" spans="1:21" s="78" customFormat="1" ht="15.75" x14ac:dyDescent="0.3">
      <c r="A33" s="84" t="s">
        <v>27</v>
      </c>
      <c r="B33" s="62">
        <v>13</v>
      </c>
      <c r="C33" s="62">
        <v>12</v>
      </c>
      <c r="D33" s="62">
        <v>10</v>
      </c>
      <c r="E33" s="85">
        <v>5.48</v>
      </c>
      <c r="F33" s="85">
        <v>4.54</v>
      </c>
      <c r="G33" s="62">
        <v>4</v>
      </c>
      <c r="H33" s="62">
        <v>-328</v>
      </c>
      <c r="I33" s="48">
        <v>-339</v>
      </c>
      <c r="J33" s="86" t="s">
        <v>28</v>
      </c>
      <c r="K33" s="87" t="s">
        <v>29</v>
      </c>
      <c r="L33" s="87" t="s">
        <v>30</v>
      </c>
      <c r="M33" s="88">
        <f>M32/M30</f>
        <v>0.22413514789470038</v>
      </c>
      <c r="O33" s="79"/>
      <c r="P33" s="79"/>
      <c r="Q33" s="75"/>
      <c r="R33" s="75"/>
      <c r="S33" s="75"/>
      <c r="T33" s="75"/>
      <c r="U33" s="20"/>
    </row>
    <row r="34" spans="1:21" ht="15.75" x14ac:dyDescent="0.3">
      <c r="A34" s="25" t="s">
        <v>31</v>
      </c>
      <c r="B34" s="62">
        <v>194</v>
      </c>
      <c r="C34" s="62">
        <v>211</v>
      </c>
      <c r="D34" s="62">
        <v>237.17</v>
      </c>
      <c r="E34" s="62">
        <v>276.24</v>
      </c>
      <c r="F34" s="62">
        <v>282.44</v>
      </c>
      <c r="G34" s="62">
        <v>313.94</v>
      </c>
      <c r="H34" s="62">
        <v>333.41</v>
      </c>
      <c r="I34" s="37">
        <v>336.52</v>
      </c>
      <c r="J34" s="38">
        <v>335.87</v>
      </c>
      <c r="K34" s="38">
        <v>362.09</v>
      </c>
      <c r="L34" s="38">
        <v>399.35</v>
      </c>
      <c r="M34" s="71">
        <v>387.66</v>
      </c>
      <c r="O34" s="5"/>
      <c r="P34" s="5"/>
      <c r="Q34" s="21"/>
      <c r="R34" s="21"/>
      <c r="S34" s="21"/>
      <c r="T34" s="21"/>
      <c r="U34" s="22"/>
    </row>
    <row r="35" spans="1:21" ht="15.75" x14ac:dyDescent="0.3">
      <c r="A35" s="25" t="s">
        <v>32</v>
      </c>
      <c r="B35" s="64"/>
      <c r="C35" s="64"/>
      <c r="D35" s="64"/>
      <c r="E35" s="64"/>
      <c r="F35" s="64"/>
      <c r="G35" s="64"/>
      <c r="H35" s="64"/>
      <c r="I35" s="40"/>
      <c r="J35" s="40"/>
      <c r="K35" s="40"/>
      <c r="L35" s="40"/>
      <c r="M35" s="65"/>
      <c r="O35" s="5"/>
      <c r="P35" s="5"/>
      <c r="Q35" s="7"/>
      <c r="R35" s="8"/>
      <c r="S35" s="9"/>
      <c r="T35" s="9"/>
      <c r="U35" s="9"/>
    </row>
    <row r="36" spans="1:21" ht="15.75" x14ac:dyDescent="0.3">
      <c r="A36" s="29" t="s">
        <v>33</v>
      </c>
      <c r="B36" s="62">
        <v>2643.71</v>
      </c>
      <c r="C36" s="62">
        <v>2734.95</v>
      </c>
      <c r="D36" s="62">
        <v>2906.79</v>
      </c>
      <c r="E36" s="62">
        <v>3785.99</v>
      </c>
      <c r="F36" s="62">
        <v>4090.35</v>
      </c>
      <c r="G36" s="62">
        <v>5021.2700000000004</v>
      </c>
      <c r="H36" s="62">
        <v>5568.4</v>
      </c>
      <c r="I36" s="37">
        <f>3330.1823+2375.3893</f>
        <v>5705.5715999999993</v>
      </c>
      <c r="J36" s="38">
        <f>3812.142+2473.947</f>
        <v>6286.0889999999999</v>
      </c>
      <c r="K36" s="38">
        <v>6310.9089999999997</v>
      </c>
      <c r="L36" s="38">
        <v>6554.4</v>
      </c>
      <c r="M36" s="71">
        <v>6400.1220000000012</v>
      </c>
      <c r="O36" s="5"/>
      <c r="P36" s="6"/>
      <c r="Q36" s="7"/>
      <c r="R36" s="7"/>
      <c r="S36" s="9"/>
      <c r="T36" s="9"/>
      <c r="U36" s="9"/>
    </row>
    <row r="37" spans="1:21" ht="15.75" x14ac:dyDescent="0.3">
      <c r="A37" s="29" t="s">
        <v>34</v>
      </c>
      <c r="B37" s="62">
        <v>57.533000000000001</v>
      </c>
      <c r="C37" s="62">
        <v>60.79</v>
      </c>
      <c r="D37" s="62">
        <v>63.53</v>
      </c>
      <c r="E37" s="62">
        <v>71.209999999999994</v>
      </c>
      <c r="F37" s="62">
        <v>81.45</v>
      </c>
      <c r="G37" s="62">
        <v>104.41</v>
      </c>
      <c r="H37" s="62">
        <v>108.91</v>
      </c>
      <c r="I37" s="37">
        <f>9.387+96.327</f>
        <v>105.714</v>
      </c>
      <c r="J37" s="38">
        <f>12.854+102.091</f>
        <v>114.94499999999999</v>
      </c>
      <c r="K37" s="38">
        <v>158.93</v>
      </c>
      <c r="L37" s="38">
        <v>119.4</v>
      </c>
      <c r="M37" s="71">
        <v>126.93767</v>
      </c>
      <c r="O37" s="5"/>
      <c r="P37" s="5"/>
      <c r="Q37" s="76"/>
      <c r="R37" s="76"/>
      <c r="S37" s="77"/>
      <c r="T37" s="23"/>
      <c r="U37" s="24"/>
    </row>
    <row r="38" spans="1:21" ht="15.75" x14ac:dyDescent="0.3">
      <c r="A38" s="29" t="s">
        <v>35</v>
      </c>
      <c r="B38" s="30" t="s">
        <v>11</v>
      </c>
      <c r="C38" s="30" t="s">
        <v>11</v>
      </c>
      <c r="D38" s="30" t="s">
        <v>11</v>
      </c>
      <c r="E38" s="30" t="s">
        <v>11</v>
      </c>
      <c r="F38" s="30" t="s">
        <v>11</v>
      </c>
      <c r="G38" s="30" t="s">
        <v>11</v>
      </c>
      <c r="H38" s="30" t="s">
        <v>11</v>
      </c>
      <c r="I38" s="48">
        <v>114.45</v>
      </c>
      <c r="J38" s="38">
        <f>11.811+117.225</f>
        <v>129.036</v>
      </c>
      <c r="K38" s="38">
        <v>132.56809999999999</v>
      </c>
      <c r="L38" s="38">
        <v>142.22999999999999</v>
      </c>
      <c r="M38" s="71">
        <v>180.09335000000002</v>
      </c>
      <c r="O38" s="5"/>
      <c r="P38" s="5"/>
      <c r="Q38" s="8"/>
      <c r="R38" s="9"/>
      <c r="S38" s="9"/>
      <c r="T38" s="9"/>
      <c r="U38" s="9"/>
    </row>
    <row r="39" spans="1:21" ht="15.75" x14ac:dyDescent="0.3">
      <c r="A39" s="25" t="s">
        <v>36</v>
      </c>
      <c r="B39" s="66"/>
      <c r="C39" s="66"/>
      <c r="D39" s="66"/>
      <c r="E39" s="66"/>
      <c r="F39" s="66"/>
      <c r="G39" s="66"/>
      <c r="H39" s="66"/>
      <c r="I39" s="54"/>
      <c r="J39" s="54"/>
      <c r="K39" s="54"/>
      <c r="L39" s="54"/>
      <c r="M39" s="67"/>
      <c r="O39" s="5"/>
      <c r="P39" s="5"/>
      <c r="Q39" s="8"/>
      <c r="R39" s="9"/>
      <c r="S39" s="9"/>
      <c r="T39" s="9"/>
      <c r="U39" s="9"/>
    </row>
    <row r="40" spans="1:21" ht="15.75" x14ac:dyDescent="0.3">
      <c r="A40" s="29" t="s">
        <v>33</v>
      </c>
      <c r="B40" s="62">
        <v>3351.49</v>
      </c>
      <c r="C40" s="62">
        <v>3570.93</v>
      </c>
      <c r="D40" s="62">
        <v>3724.52</v>
      </c>
      <c r="E40" s="62">
        <v>5278.72</v>
      </c>
      <c r="F40" s="62">
        <v>5969.28</v>
      </c>
      <c r="G40" s="62">
        <v>6620.85</v>
      </c>
      <c r="H40" s="62">
        <v>7077.35</v>
      </c>
      <c r="I40" s="37">
        <f>1097.24056+460.72895</f>
        <v>1557.9695099999999</v>
      </c>
      <c r="J40" s="38">
        <f>1245.864+495.669</f>
        <v>1741.5329999999999</v>
      </c>
      <c r="K40" s="38">
        <v>1741.5319999999999</v>
      </c>
      <c r="L40" s="38">
        <v>1576.69</v>
      </c>
      <c r="M40" s="71">
        <v>1578.56196</v>
      </c>
      <c r="O40" s="5"/>
      <c r="P40" s="5"/>
      <c r="Q40" s="8"/>
      <c r="R40" s="8"/>
      <c r="S40" s="9"/>
      <c r="T40" s="9"/>
      <c r="U40" s="9"/>
    </row>
    <row r="41" spans="1:21" ht="15.75" x14ac:dyDescent="0.3">
      <c r="A41" s="29" t="s">
        <v>34</v>
      </c>
      <c r="B41" s="62">
        <v>165.76900000000001</v>
      </c>
      <c r="C41" s="62">
        <v>173.3</v>
      </c>
      <c r="D41" s="62">
        <v>187.48</v>
      </c>
      <c r="E41" s="62">
        <v>189.31</v>
      </c>
      <c r="F41" s="62">
        <v>193.35</v>
      </c>
      <c r="G41" s="62">
        <v>314.74</v>
      </c>
      <c r="H41" s="62">
        <v>360.16</v>
      </c>
      <c r="I41" s="37">
        <f>265.4797+103.02</f>
        <v>368.49969999999996</v>
      </c>
      <c r="J41" s="38">
        <f>293.638+103.02</f>
        <v>396.65799999999996</v>
      </c>
      <c r="K41" s="38">
        <v>321.66770000000002</v>
      </c>
      <c r="L41" s="38">
        <v>320</v>
      </c>
      <c r="M41" s="71">
        <v>404.1087</v>
      </c>
      <c r="O41" s="5"/>
      <c r="P41" s="5"/>
      <c r="Q41" s="8"/>
      <c r="R41" s="8"/>
      <c r="S41" s="9"/>
      <c r="T41" s="9"/>
      <c r="U41" s="9"/>
    </row>
    <row r="42" spans="1:21" ht="15.75" x14ac:dyDescent="0.3">
      <c r="A42" s="29" t="s">
        <v>35</v>
      </c>
      <c r="B42" s="30" t="s">
        <v>11</v>
      </c>
      <c r="C42" s="30" t="s">
        <v>11</v>
      </c>
      <c r="D42" s="30" t="s">
        <v>11</v>
      </c>
      <c r="E42" s="30" t="s">
        <v>11</v>
      </c>
      <c r="F42" s="30" t="s">
        <v>11</v>
      </c>
      <c r="G42" s="30" t="s">
        <v>11</v>
      </c>
      <c r="H42" s="30" t="s">
        <v>11</v>
      </c>
      <c r="I42" s="37">
        <f>3809.50519+2384.287787</f>
        <v>6193.7929770000001</v>
      </c>
      <c r="J42" s="38">
        <f>3881.169+2480.564</f>
        <v>6361.7330000000002</v>
      </c>
      <c r="K42" s="38">
        <v>6892.8361670000004</v>
      </c>
      <c r="L42" s="38">
        <v>9037.85</v>
      </c>
      <c r="M42" s="71">
        <v>9069.7870669999993</v>
      </c>
      <c r="O42" s="5"/>
      <c r="P42" s="5"/>
      <c r="Q42" s="8"/>
      <c r="R42" s="8"/>
      <c r="S42" s="9"/>
      <c r="T42" s="10"/>
      <c r="U42" s="9"/>
    </row>
    <row r="43" spans="1:21" ht="15.75" customHeight="1" x14ac:dyDescent="0.25">
      <c r="A43" s="81" t="s">
        <v>39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O43" s="5"/>
      <c r="P43" s="5"/>
      <c r="Q43" s="8"/>
      <c r="R43" s="8"/>
      <c r="S43" s="9"/>
      <c r="T43" s="9"/>
      <c r="U43" s="9"/>
    </row>
    <row r="44" spans="1:21" x14ac:dyDescent="0.25">
      <c r="O44" s="5"/>
      <c r="P44" s="5"/>
      <c r="Q44" s="8"/>
      <c r="R44" s="8"/>
      <c r="S44" s="9"/>
      <c r="T44" s="9"/>
      <c r="U44" s="9"/>
    </row>
    <row r="45" spans="1:21" x14ac:dyDescent="0.25">
      <c r="O45" s="5"/>
      <c r="P45" s="5"/>
    </row>
    <row r="46" spans="1:21" x14ac:dyDescent="0.25">
      <c r="O46" s="5"/>
      <c r="P46" s="5"/>
    </row>
    <row r="47" spans="1:21" x14ac:dyDescent="0.25">
      <c r="O47" s="5"/>
      <c r="P47" s="5"/>
    </row>
    <row r="48" spans="1:21" x14ac:dyDescent="0.25">
      <c r="O48" s="5"/>
      <c r="P48" s="5"/>
    </row>
    <row r="49" spans="15:16" x14ac:dyDescent="0.25">
      <c r="O49" s="5"/>
      <c r="P49" s="5"/>
    </row>
    <row r="50" spans="15:16" x14ac:dyDescent="0.25">
      <c r="O50" s="3"/>
      <c r="P50" s="4"/>
    </row>
    <row r="51" spans="15:16" x14ac:dyDescent="0.25">
      <c r="O51" s="6"/>
      <c r="P51" s="5"/>
    </row>
    <row r="52" spans="15:16" x14ac:dyDescent="0.25">
      <c r="O52" s="82"/>
      <c r="P52" s="82"/>
    </row>
  </sheetData>
  <mergeCells count="3">
    <mergeCell ref="A1:M1"/>
    <mergeCell ref="A43:L43"/>
    <mergeCell ref="O52:P5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2020-06-03T14:14:33Z</dcterms:created>
  <dcterms:modified xsi:type="dcterms:W3CDTF">2020-07-30T09:12:55Z</dcterms:modified>
</cp:coreProperties>
</file>